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du\PlaneWave Dropbox\Sales and Marketing\Instruction Manuals\L-series Mount\"/>
    </mc:Choice>
  </mc:AlternateContent>
  <xr:revisionPtr revIDLastSave="0" documentId="13_ncr:1_{0CBB6707-3588-4513-AEA5-D532D2CD8BE6}" xr6:coauthVersionLast="41" xr6:coauthVersionMax="41" xr10:uidLastSave="{00000000-0000-0000-0000-000000000000}"/>
  <bookViews>
    <workbookView xWindow="0" yWindow="0" windowWidth="13950" windowHeight="156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ExtraWeight">Sheet1!$E$37</definedName>
    <definedName name="ExtraWeightDist">Sheet1!$E$38</definedName>
    <definedName name="ForkCG">Sheet1!$E$6</definedName>
    <definedName name="ForkWeight">Sheet1!$E$5</definedName>
    <definedName name="HeelDist">Sheet1!$E$8</definedName>
    <definedName name="HeelWeight">Sheet1!$E$36</definedName>
    <definedName name="Latitude">Sheet1!$E$39</definedName>
    <definedName name="MountingHoleSpacing">Sheet1!$E$11</definedName>
    <definedName name="MountingSurfaceToFirstHole">Sheet1!$E$10</definedName>
    <definedName name="Ota1CG">Sheet1!$E$29</definedName>
    <definedName name="Ota1InstrumentWeight">Sheet1!$E$31</definedName>
    <definedName name="Ota1Weight">Sheet1!$E$30</definedName>
    <definedName name="Ota2CG">Sheet1!$E$32</definedName>
    <definedName name="Ota2InstrumentWeight">Sheet1!$E$34</definedName>
    <definedName name="Ota2Weight">Sheet1!$E$33</definedName>
    <definedName name="OutsideMountingSurfaceDist">Sheet1!$E$9</definedName>
    <definedName name="OverallCG">Sheet1!$E$43</definedName>
    <definedName name="ToeDist">Sheet1!$E$7</definedName>
    <definedName name="ToeWeight">Sheet1!$E$35</definedName>
    <definedName name="TotalWeight">Sheet1!$E$42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1" l="1"/>
  <c r="E43" i="1" s="1"/>
  <c r="E47" i="1" l="1"/>
  <c r="H47" i="1" s="1"/>
  <c r="I47" i="1" l="1"/>
  <c r="O47" i="1"/>
  <c r="N47" i="1"/>
  <c r="G47" i="1"/>
  <c r="E48" i="1"/>
  <c r="E49" i="1" l="1"/>
  <c r="H48" i="1"/>
  <c r="K47" i="1"/>
  <c r="G48" i="1"/>
  <c r="E50" i="1" l="1"/>
  <c r="H49" i="1"/>
  <c r="G49" i="1"/>
  <c r="I48" i="1"/>
  <c r="K48" i="1" s="1"/>
  <c r="O48" i="1"/>
  <c r="N48" i="1"/>
  <c r="I49" i="1" l="1"/>
  <c r="K49" i="1" s="1"/>
  <c r="N49" i="1"/>
  <c r="O49" i="1"/>
  <c r="E51" i="1"/>
  <c r="H50" i="1"/>
  <c r="G50" i="1"/>
  <c r="I50" i="1" l="1"/>
  <c r="K50" i="1" s="1"/>
  <c r="N50" i="1"/>
  <c r="O50" i="1"/>
  <c r="E52" i="1"/>
  <c r="H51" i="1"/>
  <c r="G51" i="1"/>
  <c r="I51" i="1" l="1"/>
  <c r="K51" i="1" s="1"/>
  <c r="N51" i="1"/>
  <c r="O51" i="1"/>
  <c r="H52" i="1"/>
  <c r="G52" i="1"/>
  <c r="I52" i="1" l="1"/>
  <c r="K52" i="1" s="1"/>
  <c r="O52" i="1"/>
  <c r="N52" i="1"/>
</calcChain>
</file>

<file path=xl/sharedStrings.xml><?xml version="1.0" encoding="utf-8"?>
<sst xmlns="http://schemas.openxmlformats.org/spreadsheetml/2006/main" count="105" uniqueCount="64">
  <si>
    <t>lbs</t>
  </si>
  <si>
    <t>inches</t>
  </si>
  <si>
    <t>C14 weight</t>
  </si>
  <si>
    <t>C14 mounting surface to optical axis</t>
  </si>
  <si>
    <t>Fork mounting hole spacing</t>
  </si>
  <si>
    <t>Hole2</t>
  </si>
  <si>
    <t>Hole3</t>
  </si>
  <si>
    <t>Hole4</t>
  </si>
  <si>
    <t>Hole5</t>
  </si>
  <si>
    <t>Fork characteristics</t>
  </si>
  <si>
    <t>Sample telescope data (for reference only)</t>
  </si>
  <si>
    <t>Inputs</t>
  </si>
  <si>
    <t>inches (to the higher threaded hole on curvature)</t>
  </si>
  <si>
    <t>Results</t>
  </si>
  <si>
    <t>positive direction towards the toe end of the fork, parallel to the Alt axis of rotation</t>
  </si>
  <si>
    <t>Extra weight</t>
  </si>
  <si>
    <t>Extra weight distance from mounting surface</t>
  </si>
  <si>
    <t>inches towards toe (heel end is negative)</t>
  </si>
  <si>
    <t>Hole1 (puts fork arm closest to axis of rotation)</t>
  </si>
  <si>
    <t>Hole6 (puts fork arm farthest from axis of rotation)</t>
  </si>
  <si>
    <t>Heel counterweight</t>
  </si>
  <si>
    <t>Toe counterweight</t>
  </si>
  <si>
    <t>ft-lbs</t>
  </si>
  <si>
    <t>lbs (with 0.5 lbs mirror cap)</t>
  </si>
  <si>
    <t>ZWO camera + FW</t>
  </si>
  <si>
    <t>CDK12.5 mounting surface to optical axis</t>
  </si>
  <si>
    <t>inches (with EZ-saddle)</t>
  </si>
  <si>
    <t>inches (positive = towards toe)</t>
  </si>
  <si>
    <t>(Alt-Alt config)</t>
  </si>
  <si>
    <t>at specified latitude</t>
  </si>
  <si>
    <t>Latitude</t>
  </si>
  <si>
    <t>degrees</t>
  </si>
  <si>
    <t>Main OTA mounting surface to optical axis</t>
  </si>
  <si>
    <t>Main OTA weight</t>
  </si>
  <si>
    <t>Main OTA instrument weight</t>
  </si>
  <si>
    <t>inches (positive = away from toe)</t>
  </si>
  <si>
    <t>Fork weight (no Azm motor, no OTA)</t>
  </si>
  <si>
    <t>Outer OTA mounting surface to optical axis</t>
  </si>
  <si>
    <t>Outer OTA weight</t>
  </si>
  <si>
    <t>Outer OTA instrument weight</t>
  </si>
  <si>
    <t>Use?</t>
  </si>
  <si>
    <t>mounting surface</t>
  </si>
  <si>
    <t>Azm axis distance from</t>
  </si>
  <si>
    <t>Dist from Azm</t>
  </si>
  <si>
    <t>axis to CG</t>
  </si>
  <si>
    <t>Max imbalance torque</t>
  </si>
  <si>
    <t>Additional</t>
  </si>
  <si>
    <t>toe weight</t>
  </si>
  <si>
    <t>heel weight</t>
  </si>
  <si>
    <t>NOTE: Unless otherwise noted, distances are measured relative to the main OTA mounting surface on the Alt motor,</t>
  </si>
  <si>
    <t>Inner mounting surface to fork CG</t>
  </si>
  <si>
    <t>Inner mounting surface to toe counterweight holes</t>
  </si>
  <si>
    <t>Inner mounting surface to heel counterweight hole</t>
  </si>
  <si>
    <t>Inner mounting surface to outside mounting surface</t>
  </si>
  <si>
    <t>Inner mounting surface to first Azm motor hole</t>
  </si>
  <si>
    <t>C11 weight</t>
  </si>
  <si>
    <t>C11 mounting surface to optical axis</t>
  </si>
  <si>
    <t>Total weight (not including Azm motor)</t>
  </si>
  <si>
    <t>Overall CG distance from mounting surface</t>
  </si>
  <si>
    <t>CDK12.5 Hedrick Focuser</t>
  </si>
  <si>
    <t>CDK14 mounting surface to optical axis</t>
  </si>
  <si>
    <t>CDK12.5 weight with Hedrick focuser</t>
  </si>
  <si>
    <t>CDK14 weight with Hedrick focuser</t>
  </si>
  <si>
    <t>CDK14 weight with IRF90 focuser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</si>
</sst>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">
    <xf numFmtId="0" fontId="0" fillId="0" borderId="0" xfId="0"/>
    <xf numFmtId="2" fontId="0" fillId="3" borderId="0" xfId="0" applyNumberFormat="1" applyFill="1"/>
    <xf numFmtId="0" fontId="2" fillId="0" borderId="0" xfId="0" applyFont="1"/>
    <xf numFmtId="0" fontId="1" fillId="2" borderId="1" xfId="1"/>
    <xf numFmtId="0" fontId="0" fillId="3" borderId="0" xfId="0" applyFill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topLeftCell="A16" zoomScaleNormal="100" workbookViewId="0">
      <selection activeCell="E31" sqref="E31"/>
    </sheetView>
  </sheetViews>
  <sheetFormatPr defaultRowHeight="15" x14ac:dyDescent="0.25"/>
  <cols>
    <col min="4" max="4" width="19.85546875" customWidth="1"/>
    <col min="5" max="5" width="10.5703125" bestFit="1" customWidth="1"/>
    <col min="7" max="7" width="14.140625" customWidth="1"/>
    <col min="8" max="8" width="13.42578125" customWidth="1"/>
    <col min="9" max="9" width="9.140625" customWidth="1"/>
    <col min="10" max="10" width="12.28515625" customWidth="1"/>
    <col min="12" max="12" width="5.7109375" bestFit="1" customWidth="1"/>
    <col min="13" max="13" width="7.42578125" customWidth="1"/>
    <col min="14" max="14" width="10.28515625" customWidth="1"/>
    <col min="15" max="15" width="11.5703125" customWidth="1"/>
  </cols>
  <sheetData>
    <row r="1" spans="1:6" x14ac:dyDescent="0.25">
      <c r="A1" s="2" t="s">
        <v>49</v>
      </c>
    </row>
    <row r="2" spans="1:6" x14ac:dyDescent="0.25">
      <c r="A2" s="2" t="s">
        <v>14</v>
      </c>
    </row>
    <row r="4" spans="1:6" x14ac:dyDescent="0.25">
      <c r="A4" s="2" t="s">
        <v>9</v>
      </c>
    </row>
    <row r="5" spans="1:6" ht="15.75" customHeight="1" x14ac:dyDescent="0.25">
      <c r="A5" t="s">
        <v>36</v>
      </c>
      <c r="E5">
        <v>91</v>
      </c>
      <c r="F5" t="s">
        <v>0</v>
      </c>
    </row>
    <row r="6" spans="1:6" x14ac:dyDescent="0.25">
      <c r="A6" t="s">
        <v>50</v>
      </c>
      <c r="E6">
        <v>-0.8</v>
      </c>
      <c r="F6" t="s">
        <v>27</v>
      </c>
    </row>
    <row r="7" spans="1:6" x14ac:dyDescent="0.25">
      <c r="A7" t="s">
        <v>51</v>
      </c>
      <c r="E7">
        <v>13.1</v>
      </c>
      <c r="F7" t="s">
        <v>1</v>
      </c>
    </row>
    <row r="8" spans="1:6" x14ac:dyDescent="0.25">
      <c r="A8" t="s">
        <v>52</v>
      </c>
      <c r="E8">
        <v>7.5</v>
      </c>
      <c r="F8" t="s">
        <v>12</v>
      </c>
    </row>
    <row r="9" spans="1:6" x14ac:dyDescent="0.25">
      <c r="A9" t="s">
        <v>53</v>
      </c>
      <c r="E9">
        <v>5.5</v>
      </c>
      <c r="F9" t="s">
        <v>35</v>
      </c>
    </row>
    <row r="10" spans="1:6" x14ac:dyDescent="0.25">
      <c r="A10" t="s">
        <v>54</v>
      </c>
      <c r="E10">
        <v>1.1200000000000001</v>
      </c>
      <c r="F10" t="s">
        <v>1</v>
      </c>
    </row>
    <row r="11" spans="1:6" x14ac:dyDescent="0.25">
      <c r="A11" t="s">
        <v>4</v>
      </c>
      <c r="E11">
        <v>0.75</v>
      </c>
      <c r="F11" t="s">
        <v>1</v>
      </c>
    </row>
    <row r="13" spans="1:6" x14ac:dyDescent="0.25">
      <c r="A13" s="2" t="s">
        <v>10</v>
      </c>
    </row>
    <row r="14" spans="1:6" x14ac:dyDescent="0.25">
      <c r="A14" t="s">
        <v>24</v>
      </c>
      <c r="E14">
        <v>2</v>
      </c>
      <c r="F14" t="s">
        <v>0</v>
      </c>
    </row>
    <row r="15" spans="1:6" x14ac:dyDescent="0.25">
      <c r="A15" t="s">
        <v>59</v>
      </c>
      <c r="E15">
        <v>4</v>
      </c>
      <c r="F15" t="s">
        <v>0</v>
      </c>
    </row>
    <row r="17" spans="1:6" x14ac:dyDescent="0.25">
      <c r="A17" t="s">
        <v>3</v>
      </c>
      <c r="E17">
        <v>9.5</v>
      </c>
      <c r="F17" t="s">
        <v>1</v>
      </c>
    </row>
    <row r="18" spans="1:6" x14ac:dyDescent="0.25">
      <c r="A18" t="s">
        <v>2</v>
      </c>
      <c r="E18">
        <v>52</v>
      </c>
      <c r="F18" t="s">
        <v>23</v>
      </c>
    </row>
    <row r="19" spans="1:6" x14ac:dyDescent="0.25">
      <c r="A19" t="s">
        <v>56</v>
      </c>
      <c r="E19">
        <v>7.75</v>
      </c>
      <c r="F19" t="s">
        <v>26</v>
      </c>
    </row>
    <row r="20" spans="1:6" x14ac:dyDescent="0.25">
      <c r="A20" t="s">
        <v>55</v>
      </c>
      <c r="E20">
        <v>27.5</v>
      </c>
      <c r="F20" t="s">
        <v>0</v>
      </c>
    </row>
    <row r="21" spans="1:6" x14ac:dyDescent="0.25">
      <c r="A21" t="s">
        <v>25</v>
      </c>
      <c r="E21">
        <v>9.5</v>
      </c>
      <c r="F21" t="s">
        <v>26</v>
      </c>
    </row>
    <row r="22" spans="1:6" x14ac:dyDescent="0.25">
      <c r="A22" t="s">
        <v>61</v>
      </c>
      <c r="E22">
        <v>50.5</v>
      </c>
      <c r="F22" t="s">
        <v>0</v>
      </c>
    </row>
    <row r="23" spans="1:6" x14ac:dyDescent="0.25">
      <c r="A23" t="s">
        <v>60</v>
      </c>
      <c r="E23">
        <v>10.78</v>
      </c>
      <c r="F23" t="s">
        <v>26</v>
      </c>
    </row>
    <row r="24" spans="1:6" x14ac:dyDescent="0.25">
      <c r="A24" t="s">
        <v>63</v>
      </c>
      <c r="E24">
        <v>60</v>
      </c>
      <c r="F24" t="s">
        <v>0</v>
      </c>
    </row>
    <row r="25" spans="1:6" x14ac:dyDescent="0.25">
      <c r="A25" t="s">
        <v>62</v>
      </c>
      <c r="E25">
        <v>54</v>
      </c>
      <c r="F25" t="s">
        <v>0</v>
      </c>
    </row>
    <row r="28" spans="1:6" x14ac:dyDescent="0.25">
      <c r="A28" s="2" t="s">
        <v>11</v>
      </c>
    </row>
    <row r="29" spans="1:6" x14ac:dyDescent="0.25">
      <c r="A29" t="s">
        <v>32</v>
      </c>
      <c r="E29" s="3">
        <v>10.78</v>
      </c>
      <c r="F29" t="s">
        <v>1</v>
      </c>
    </row>
    <row r="30" spans="1:6" x14ac:dyDescent="0.25">
      <c r="A30" t="s">
        <v>33</v>
      </c>
      <c r="E30" s="3">
        <v>60</v>
      </c>
      <c r="F30" t="s">
        <v>0</v>
      </c>
    </row>
    <row r="31" spans="1:6" x14ac:dyDescent="0.25">
      <c r="A31" t="s">
        <v>34</v>
      </c>
      <c r="E31" s="3">
        <v>5</v>
      </c>
      <c r="F31" t="s">
        <v>0</v>
      </c>
    </row>
    <row r="32" spans="1:6" x14ac:dyDescent="0.25">
      <c r="A32" t="s">
        <v>37</v>
      </c>
      <c r="E32" s="3">
        <v>0</v>
      </c>
      <c r="F32" t="s">
        <v>1</v>
      </c>
    </row>
    <row r="33" spans="1:15" x14ac:dyDescent="0.25">
      <c r="A33" t="s">
        <v>38</v>
      </c>
      <c r="E33" s="3">
        <v>0</v>
      </c>
      <c r="F33" t="s">
        <v>0</v>
      </c>
    </row>
    <row r="34" spans="1:15" x14ac:dyDescent="0.25">
      <c r="A34" t="s">
        <v>39</v>
      </c>
      <c r="E34" s="3">
        <v>0</v>
      </c>
      <c r="F34" t="s">
        <v>0</v>
      </c>
    </row>
    <row r="35" spans="1:15" x14ac:dyDescent="0.25">
      <c r="A35" t="s">
        <v>21</v>
      </c>
      <c r="E35" s="3">
        <v>0</v>
      </c>
      <c r="F35" t="s">
        <v>0</v>
      </c>
    </row>
    <row r="36" spans="1:15" x14ac:dyDescent="0.25">
      <c r="A36" t="s">
        <v>20</v>
      </c>
      <c r="E36" s="3">
        <v>0</v>
      </c>
      <c r="F36" t="s">
        <v>0</v>
      </c>
    </row>
    <row r="37" spans="1:15" x14ac:dyDescent="0.25">
      <c r="A37" t="s">
        <v>15</v>
      </c>
      <c r="E37" s="3">
        <v>0</v>
      </c>
      <c r="F37" t="s">
        <v>0</v>
      </c>
    </row>
    <row r="38" spans="1:15" x14ac:dyDescent="0.25">
      <c r="A38" t="s">
        <v>16</v>
      </c>
      <c r="E38" s="3">
        <v>0</v>
      </c>
      <c r="F38" t="s">
        <v>17</v>
      </c>
    </row>
    <row r="39" spans="1:15" x14ac:dyDescent="0.25">
      <c r="A39" t="s">
        <v>30</v>
      </c>
      <c r="E39" s="3">
        <v>30</v>
      </c>
      <c r="F39" t="s">
        <v>31</v>
      </c>
    </row>
    <row r="41" spans="1:15" x14ac:dyDescent="0.25">
      <c r="A41" s="2" t="s">
        <v>13</v>
      </c>
    </row>
    <row r="42" spans="1:15" x14ac:dyDescent="0.25">
      <c r="A42" t="s">
        <v>57</v>
      </c>
      <c r="E42">
        <f>ForkWeight+Ota1Weight+Ota1InstrumentWeight+Ota2Weight+Ota2InstrumentWeight+HeelWeight+ToeWeight+ExtraWeight</f>
        <v>156</v>
      </c>
      <c r="F42" t="s">
        <v>0</v>
      </c>
    </row>
    <row r="43" spans="1:15" x14ac:dyDescent="0.25">
      <c r="A43" t="s">
        <v>58</v>
      </c>
      <c r="E43" s="1">
        <f>(ForkWeight*ForkCG+Ota1Weight*Ota1CG+Ota1InstrumentWeight*Ota1CG+Ota2Weight*(-OutsideMountingSurfaceDist-Ota2CG)+Ota2InstrumentWeight*(-OutsideMountingSurfaceDist-Ota2CG)+ToeWeight*ToeDist-HeelWeight*HeelDist+ExtraWeight*ExtraWeightDist)/TotalWeight</f>
        <v>4.0249999999999995</v>
      </c>
      <c r="F43" t="s">
        <v>27</v>
      </c>
    </row>
    <row r="45" spans="1:15" x14ac:dyDescent="0.25">
      <c r="E45" s="2" t="s">
        <v>42</v>
      </c>
      <c r="H45" s="2" t="s">
        <v>43</v>
      </c>
      <c r="I45" s="2" t="s">
        <v>45</v>
      </c>
      <c r="K45" s="2" t="s">
        <v>45</v>
      </c>
      <c r="N45" s="2" t="s">
        <v>46</v>
      </c>
      <c r="O45" s="2" t="s">
        <v>46</v>
      </c>
    </row>
    <row r="46" spans="1:15" x14ac:dyDescent="0.25">
      <c r="E46" s="2" t="s">
        <v>41</v>
      </c>
      <c r="G46" s="2" t="s">
        <v>40</v>
      </c>
      <c r="H46" s="2" t="s">
        <v>44</v>
      </c>
      <c r="I46" s="2" t="s">
        <v>28</v>
      </c>
      <c r="K46" s="2" t="s">
        <v>29</v>
      </c>
      <c r="N46" s="2" t="s">
        <v>47</v>
      </c>
      <c r="O46" s="2" t="s">
        <v>48</v>
      </c>
    </row>
    <row r="47" spans="1:15" x14ac:dyDescent="0.25">
      <c r="A47" s="2" t="s">
        <v>18</v>
      </c>
      <c r="E47">
        <f>MountingSurfaceToFirstHole</f>
        <v>1.1200000000000001</v>
      </c>
      <c r="F47" t="s">
        <v>1</v>
      </c>
      <c r="G47" s="4" t="str">
        <f>IF(OverallCG-E47&lt;(MountingHoleSpacing/2),"&lt; USE THIS","")</f>
        <v/>
      </c>
      <c r="H47" s="6">
        <f t="shared" ref="H47:H52" si="0">OverallCG-E47</f>
        <v>2.9049999999999994</v>
      </c>
      <c r="I47" s="5">
        <f t="shared" ref="I47:I52" si="1">H47/12*TotalWeight</f>
        <v>37.764999999999993</v>
      </c>
      <c r="J47" t="s">
        <v>22</v>
      </c>
      <c r="K47" s="5">
        <f t="shared" ref="K47:K52" si="2">COS(RADIANS(Latitude))*I47</f>
        <v>32.705449373919322</v>
      </c>
      <c r="L47" t="s">
        <v>22</v>
      </c>
      <c r="N47" s="7">
        <f t="shared" ref="N47:N52" si="3">-(TotalWeight*H47)/(ToeDist-E47)</f>
        <v>-37.82804674457428</v>
      </c>
      <c r="O47" s="7">
        <f t="shared" ref="O47:O52" si="4">(TotalWeight*H47)/(HeelDist+E47)</f>
        <v>52.573085846867734</v>
      </c>
    </row>
    <row r="48" spans="1:15" x14ac:dyDescent="0.25">
      <c r="A48" s="2" t="s">
        <v>5</v>
      </c>
      <c r="E48">
        <f>E47+MountingHoleSpacing</f>
        <v>1.87</v>
      </c>
      <c r="F48" t="s">
        <v>1</v>
      </c>
      <c r="G48" s="4" t="str">
        <f t="shared" ref="G48:G51" si="5">IF(ABS(OverallCG-E48)&lt;(MountingHoleSpacing/2),"&lt; USE THIS","")</f>
        <v/>
      </c>
      <c r="H48" s="6">
        <f t="shared" si="0"/>
        <v>2.1549999999999994</v>
      </c>
      <c r="I48" s="5">
        <f t="shared" si="1"/>
        <v>28.014999999999993</v>
      </c>
      <c r="J48" t="s">
        <v>22</v>
      </c>
      <c r="K48" s="5">
        <f t="shared" si="2"/>
        <v>24.261701687021045</v>
      </c>
      <c r="L48" t="s">
        <v>22</v>
      </c>
      <c r="N48" s="7">
        <f t="shared" si="3"/>
        <v>-29.935886019590374</v>
      </c>
      <c r="O48" s="7">
        <f t="shared" si="4"/>
        <v>35.878335112059752</v>
      </c>
    </row>
    <row r="49" spans="1:15" x14ac:dyDescent="0.25">
      <c r="A49" s="2" t="s">
        <v>6</v>
      </c>
      <c r="E49">
        <f>E48+MountingHoleSpacing</f>
        <v>2.62</v>
      </c>
      <c r="F49" t="s">
        <v>1</v>
      </c>
      <c r="G49" s="4" t="str">
        <f t="shared" si="5"/>
        <v/>
      </c>
      <c r="H49" s="6">
        <f t="shared" si="0"/>
        <v>1.4049999999999994</v>
      </c>
      <c r="I49" s="5">
        <f t="shared" si="1"/>
        <v>18.26499999999999</v>
      </c>
      <c r="J49" t="s">
        <v>22</v>
      </c>
      <c r="K49" s="5">
        <f t="shared" si="2"/>
        <v>15.817954000122764</v>
      </c>
      <c r="L49" t="s">
        <v>22</v>
      </c>
      <c r="N49" s="7">
        <f t="shared" si="3"/>
        <v>-20.914122137404568</v>
      </c>
      <c r="O49" s="7">
        <f t="shared" si="4"/>
        <v>21.658102766798407</v>
      </c>
    </row>
    <row r="50" spans="1:15" x14ac:dyDescent="0.25">
      <c r="A50" s="2" t="s">
        <v>7</v>
      </c>
      <c r="E50">
        <f>E49+MountingHoleSpacing</f>
        <v>3.37</v>
      </c>
      <c r="F50" t="s">
        <v>1</v>
      </c>
      <c r="G50" s="4" t="str">
        <f t="shared" si="5"/>
        <v/>
      </c>
      <c r="H50" s="6">
        <f t="shared" si="0"/>
        <v>0.65499999999999936</v>
      </c>
      <c r="I50" s="5">
        <f t="shared" si="1"/>
        <v>8.5149999999999917</v>
      </c>
      <c r="J50" t="s">
        <v>22</v>
      </c>
      <c r="K50" s="5">
        <f t="shared" si="2"/>
        <v>7.3742063132244882</v>
      </c>
      <c r="L50" t="s">
        <v>22</v>
      </c>
      <c r="N50" s="7">
        <f t="shared" si="3"/>
        <v>-10.501541623843771</v>
      </c>
      <c r="O50" s="7">
        <f t="shared" si="4"/>
        <v>9.400183992640283</v>
      </c>
    </row>
    <row r="51" spans="1:15" x14ac:dyDescent="0.25">
      <c r="A51" s="2" t="s">
        <v>8</v>
      </c>
      <c r="E51">
        <f>E50+MountingHoleSpacing</f>
        <v>4.12</v>
      </c>
      <c r="F51" t="s">
        <v>1</v>
      </c>
      <c r="G51" s="4" t="str">
        <f t="shared" si="5"/>
        <v>&lt; USE THIS</v>
      </c>
      <c r="H51" s="6">
        <f t="shared" si="0"/>
        <v>-9.5000000000000639E-2</v>
      </c>
      <c r="I51" s="5">
        <f t="shared" si="1"/>
        <v>-1.2350000000000083</v>
      </c>
      <c r="J51" t="s">
        <v>22</v>
      </c>
      <c r="K51" s="5">
        <f t="shared" si="2"/>
        <v>-1.0695413736737891</v>
      </c>
      <c r="L51" t="s">
        <v>22</v>
      </c>
      <c r="N51" s="7">
        <f t="shared" si="3"/>
        <v>1.6503340757238418</v>
      </c>
      <c r="O51" s="7">
        <f t="shared" si="4"/>
        <v>-1.275387263339079</v>
      </c>
    </row>
    <row r="52" spans="1:15" x14ac:dyDescent="0.25">
      <c r="A52" s="2" t="s">
        <v>19</v>
      </c>
      <c r="E52">
        <f>E51+MountingHoleSpacing</f>
        <v>4.87</v>
      </c>
      <c r="F52" t="s">
        <v>1</v>
      </c>
      <c r="G52" s="4" t="str">
        <f>IF(OverallCG-E52&gt;-(MountingHoleSpacing/2),"&lt; USE THIS","")</f>
        <v/>
      </c>
      <c r="H52" s="6">
        <f t="shared" si="0"/>
        <v>-0.84500000000000064</v>
      </c>
      <c r="I52" s="5">
        <f t="shared" si="1"/>
        <v>-10.985000000000008</v>
      </c>
      <c r="J52" t="s">
        <v>22</v>
      </c>
      <c r="K52" s="5">
        <f t="shared" si="2"/>
        <v>-9.5132890605720668</v>
      </c>
      <c r="L52" t="s">
        <v>22</v>
      </c>
      <c r="N52" s="7">
        <f t="shared" si="3"/>
        <v>16.017010935601469</v>
      </c>
      <c r="O52" s="7">
        <f t="shared" si="4"/>
        <v>-10.656426839126928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20</vt:i4>
      </vt:variant>
    </vt:vector>
  </HeadingPairs>
  <TitlesOfParts>
    <vt:vector size="23" baseType="lpstr">
      <vt:lpstr>Sheet1</vt:lpstr>
      <vt:lpstr>Sheet2</vt:lpstr>
      <vt:lpstr>Sheet3</vt:lpstr>
      <vt:lpstr>ExtraWeight</vt:lpstr>
      <vt:lpstr>ExtraWeightDist</vt:lpstr>
      <vt:lpstr>ForkCG</vt:lpstr>
      <vt:lpstr>ForkWeight</vt:lpstr>
      <vt:lpstr>HeelDist</vt:lpstr>
      <vt:lpstr>HeelWeight</vt:lpstr>
      <vt:lpstr>Latitude</vt:lpstr>
      <vt:lpstr>MountingHoleSpacing</vt:lpstr>
      <vt:lpstr>MountingSurfaceToFirstHole</vt:lpstr>
      <vt:lpstr>Ota1CG</vt:lpstr>
      <vt:lpstr>Ota1InstrumentWeight</vt:lpstr>
      <vt:lpstr>Ota1Weight</vt:lpstr>
      <vt:lpstr>Ota2CG</vt:lpstr>
      <vt:lpstr>Ota2InstrumentWeight</vt:lpstr>
      <vt:lpstr>Ota2Weight</vt:lpstr>
      <vt:lpstr>OutsideMountingSurfaceDist</vt:lpstr>
      <vt:lpstr>OverallCG</vt:lpstr>
      <vt:lpstr>ToeDist</vt:lpstr>
      <vt:lpstr>ToeWeight</vt:lpstr>
      <vt:lpstr>TotalWeight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Eric Blackhurst</cp:lastModifiedBy>
  <dcterms:created xsi:type="dcterms:W3CDTF">2018-07-31T20:22:48Z</dcterms:created>
  <dcterms:modified xsi:type="dcterms:W3CDTF">2020-01-27T14:54:38Z</dcterms:modified>
</cp:coreProperties>
</file>